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<sst xmlns="http://schemas.openxmlformats.org/spreadsheetml/2006/main" count="700" uniqueCount="361">
  <si>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</si>
  <si>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</si>
  <si>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</si>
  <si>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</si>
  <si>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</si>
  <si>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</si>
  <si>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</si>
  <si>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</si>
  <si>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</si>
  <si>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</si>
  <si>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</si>
  <si>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</si>
  <si>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</si>
  <si>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</si>
  <si>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</si>
  <si>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</si>
  <si>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</si>
  <si>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</si>
  <si>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</si>
  <si>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</si>
  <si>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</si>
  <si>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</si>
  <si>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</si>
  <si>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</si>
  <si>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</si>
  <si>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</si>
  <si>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</si>
  <si>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</si>
  <si>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</si>
  <si>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</si>
  <si>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</si>
  <si>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</si>
  <si>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</si>
  <si>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</si>
  <si>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</si>
  <si>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</si>
  <si>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</si>
  <si>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</si>
  <si>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</si>
  <si>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</si>
  <si>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</si>
  <si>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</si>
  <si>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</si>
  <si>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</si>
  <si>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</si>
  <si>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</si>
  <si>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</si>
  <si>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</si>
  <si>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</si>
  <si>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</si>
  <si>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</si>
  <si>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</si>
  <si>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</si>
  <si>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</si>
  <si>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</si>
  <si>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</si>
  <si>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</si>
  <si>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</si>
  <si>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</si>
  <si>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</si>
  <si>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</si>
  <si>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</si>
  <si>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</si>
  <si>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</si>
  <si>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</si>
  <si>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</si>
  <si>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</si>
  <si>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</si>
  <si>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</si>
  <si>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</si>
  <si>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</si>
  <si>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</si>
  <si>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</si>
  <si>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</si>
  <si>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</si>
  <si>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</si>
  <si>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</si>
  <si>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</si>
  <si>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</si>
  <si>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</si>
  <si>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</si>
  <si>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</si>
  <si>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</si>
  <si>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</si>
  <si>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</si>
  <si>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</si>
  <si>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</si>
  <si>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</si>
  <si>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</si>
  <si>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</si>
  <si>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</si>
  <si>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</si>
  <si>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</si>
  <si>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</si>
  <si>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</si>
  <si>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</si>
  <si>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</si>
  <si>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</si>
  <si>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</si>
  <si>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</si>
  <si>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</si>
  <si>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</si>
  <si>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</si>
  <si>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</si>
  <si>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</si>
  <si>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</si>
  <si>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</si>
  <si>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</si>
  <si>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</si>
  <si>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</si>
  <si>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</si>
  <si>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</si>
  <si>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</si>
  <si>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</si>
  <si>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</si>
  <si>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</si>
  <si>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</si>
  <si>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</si>
  <si>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</si>
  <si>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</si>
  <si>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</si>
  <si>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</si>
  <si>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</si>
  <si>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</si>
  <si>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</si>
  <si>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</si>
  <si>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</si>
  <si>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</si>
  <si>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</si>
  <si>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</si>
  <si>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</si>
  <si>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</si>
  <si>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</si>
  <si>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</si>
  <si>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</si>
  <si>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</si>
  <si>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</si>
  <si>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</si>
  <si>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</si>
  <si>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</si>
  <si>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</si>
  <si>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</si>
  <si>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</si>
  <si>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</si>
  <si>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</si>
  <si>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</si>
  <si>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</si>
  <si>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</si>
  <si>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</si>
  <si>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</si>
  <si>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</si>
  <si>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</si>
  <si>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</si>
  <si>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</si>
  <si>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</si>
  <si>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</si>
  <si>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</si>
  <si>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</si>
  <si>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</si>
  <si>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</si>
  <si>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</si>
  <si>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</si>
  <si>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</si>
  <si>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</si>
  <si>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</si>
  <si>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</si>
  <si>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</si>
  <si>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</si>
  <si>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</si>
  <si>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</si>
  <si>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</si>
  <si>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</si>
  <si>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</si>
  <si>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</si>
  <si>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</si>
  <si>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</si>
  <si>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</si>
  <si>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</si>
  <si>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</si>
  <si>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</si>
  <si>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</si>
  <si>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</si>
  <si>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</si>
  <si>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</si>
  <si>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</si>
  <si>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</si>
  <si>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</si>
  <si>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</si>
  <si>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</si>
  <si>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</si>
  <si>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</si>
  <si>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</si>
  <si>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</si>
  <si>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</si>
  <si>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</si>
  <si>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</si>
  <si>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</si>
  <si>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</si>
  <si>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</si>
  <si>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</si>
  <si>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</si>
  <si>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</si>
  <si>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</si>
  <si>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</si>
  <si>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</si>
  <si>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</si>
  <si>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</si>
  <si>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</si>
  <si>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</si>
  <si>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</si>
  <si>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</si>
  <si>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</si>
  <si>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</si>
  <si>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</si>
  <si>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</si>
  <si>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</si>
  <si>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</si>
  <si>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</si>
  <si>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</si>
  <si>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</si>
  <si>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</si>
  <si>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</si>
  <si>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</si>
  <si>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</si>
  <si>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</si>
  <si>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</si>
  <si>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</si>
  <si>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</si>
  <si>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</si>
  <si>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</si>
  <si>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</si>
  <si>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</si>
  <si>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</si>
  <si>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</si>
  <si>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</si>
  <si>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</si>
  <si>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</si>
  <si>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</si>
  <si>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</si>
  <si>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</si>
  <si>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</si>
  <si>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</si>
  <si>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</si>
  <si>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</si>
  <si>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</si>
  <si>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</si>
  <si>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</si>
  <si>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</si>
  <si>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</si>
  <si>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</si>
  <si>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</si>
  <si>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</si>
  <si>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</si>
  <si>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</si>
  <si>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</si>
  <si>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</si>
  <si>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</si>
  <si>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</si>
  <si>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</si>
  <si>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</si>
  <si>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</si>
  <si>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</si>
  <si>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</si>
  <si>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</si>
  <si>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</si>
  <si>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</si>
  <si>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</si>
  <si>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</si>
  <si>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</si>
  <si>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</si>
  <si>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</si>
  <si>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</si>
  <si>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</si>
  <si>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</si>
  <si>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</si>
  <si>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</si>
  <si>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</si>
  <si>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</si>
  <si>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</si>
  <si>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</si>
  <si>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</si>
  <si>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</si>
  <si>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</si>
  <si>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</si>
  <si>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</si>
  <si>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</si>
  <si>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</si>
  <si>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</si>
  <si>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</si>
  <si>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</si>
  <si>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</si>
  <si>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</si>
  <si>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</si>
  <si>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</si>
  <si>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</si>
  <si>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</si>
  <si>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</si>
  <si>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</si>
  <si>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</si>
  <si>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</si>
  <si>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</si>
  <si>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</si>
  <si>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</si>
  <si>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</si>
  <si>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</si>
  <si>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</si>
  <si>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</si>
  <si>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</si>
  <si>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</si>
  <si>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</si>
  <si>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</si>
  <si>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</si>
  <si>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</si>
  <si>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</si>
  <si>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</si>
  <si>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</si>
  <si>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</si>
  <si>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</si>
  <si>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</si>
  <si>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</si>
  <si>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</si>
  <si>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</si>
  <si>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</si>
  <si>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</si>
  <si>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</si>
  <si>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</si>
  <si>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</si>
  <si>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</si>
  <si>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</si>
  <si>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</si>
  <si>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</si>
  <si>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</si>
  <si>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</si>
  <si>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</si>
  <si>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</si>
  <si>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</si>
  <si>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</si>
  <si>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</si>
  <si>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</si>
  <si>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</si>
  <si>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</si>
  <si>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</si>
  <si>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</si>
  <si>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</si>
  <si>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</si>
  <si>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</si>
  <si>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</si>
  <si>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</si>
  <si>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</si>
  <si>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</si>
  <si>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</si>
  <si>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</si>
  <si>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</si>
  <si>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</si>
  <si>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</si>
  <si>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</si>
  <si>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</si>
  <si>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</si>
  <si>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</si>
  <si>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"04"  травня  2021 р.</t>
  </si>
  <si>
    <r>
      <t>"</t>
    </r>
    <r>
      <rPr>
        <u val="single"/>
        <sz val="20"/>
        <rFont val="Arial Cyr"/>
        <family val="0"/>
      </rPr>
      <t xml:space="preserve">   30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</si>
</sst>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7.emf" /><Relationship Id="rId3" Type="http://schemas.openxmlformats.org/officeDocument/2006/relationships/image" Target="../media/image19.emf" /><Relationship Id="rId4" Type="http://schemas.openxmlformats.org/officeDocument/2006/relationships/image" Target="../media/image22.emf" /><Relationship Id="rId5" Type="http://schemas.openxmlformats.org/officeDocument/2006/relationships/image" Target="../media/image31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17.emf" /><Relationship Id="rId9" Type="http://schemas.openxmlformats.org/officeDocument/2006/relationships/image" Target="../media/image34.emf" /><Relationship Id="rId10" Type="http://schemas.openxmlformats.org/officeDocument/2006/relationships/image" Target="../media/image38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image" Target="../media/image37.emf" /><Relationship Id="rId14" Type="http://schemas.openxmlformats.org/officeDocument/2006/relationships/image" Target="../media/image25.emf" /><Relationship Id="rId15" Type="http://schemas.openxmlformats.org/officeDocument/2006/relationships/image" Target="../media/image24.emf" /><Relationship Id="rId16" Type="http://schemas.openxmlformats.org/officeDocument/2006/relationships/image" Target="../media/image23.emf" /><Relationship Id="rId17" Type="http://schemas.openxmlformats.org/officeDocument/2006/relationships/image" Target="../media/image20.emf" /><Relationship Id="rId18" Type="http://schemas.openxmlformats.org/officeDocument/2006/relationships/image" Target="../media/image28.emf" /><Relationship Id="rId19" Type="http://schemas.openxmlformats.org/officeDocument/2006/relationships/image" Target="../media/image21.emf" /><Relationship Id="rId20" Type="http://schemas.openxmlformats.org/officeDocument/2006/relationships/image" Target="../media/image1.emf" /><Relationship Id="rId21" Type="http://schemas.openxmlformats.org/officeDocument/2006/relationships/image" Target="../media/image36.emf" /><Relationship Id="rId22" Type="http://schemas.openxmlformats.org/officeDocument/2006/relationships/image" Target="../media/image35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7.333333333333333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v>76.21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137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67</v>
      </c>
      <c r="P21" s="66" t="s">
        <v>162</v>
      </c>
      <c r="Q21" s="67" t="s">
        <v>227</v>
      </c>
      <c r="R21" s="66" t="s">
        <v>108</v>
      </c>
      <c r="S21" s="66" t="s">
        <v>11</v>
      </c>
      <c r="T21" s="66"/>
      <c r="U21" s="66"/>
      <c r="V21" s="66"/>
      <c r="W21" s="66" t="s">
        <v>285</v>
      </c>
      <c r="X21" s="66" t="s">
        <v>110</v>
      </c>
      <c r="Y21" s="75"/>
      <c r="Z21" s="67" t="s">
        <v>79</v>
      </c>
      <c r="AA21" s="66" t="s">
        <v>318</v>
      </c>
      <c r="AB21" s="66" t="s">
        <v>322</v>
      </c>
      <c r="AC21" s="66" t="s">
        <v>10</v>
      </c>
      <c r="AD21" s="66" t="s">
        <v>11</v>
      </c>
      <c r="AE21" s="66" t="s">
        <v>109</v>
      </c>
      <c r="AF21" s="66" t="s">
        <v>98</v>
      </c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6</v>
      </c>
      <c r="H23" s="20">
        <f>G23</f>
        <v>6</v>
      </c>
      <c r="I23" s="20">
        <f>G23</f>
        <v>6</v>
      </c>
      <c r="J23" s="20">
        <f>G23</f>
        <v>6</v>
      </c>
      <c r="K23" s="20">
        <f>G23</f>
        <v>6</v>
      </c>
      <c r="L23" s="20">
        <f>G23</f>
        <v>6</v>
      </c>
      <c r="M23" s="20">
        <f>G23</f>
        <v>6</v>
      </c>
      <c r="N23" s="69">
        <f>G23</f>
        <v>6</v>
      </c>
      <c r="O23" s="21">
        <v>6</v>
      </c>
      <c r="P23" s="20">
        <f aca="true" t="shared" si="0" ref="P23:V23">O23</f>
        <v>6</v>
      </c>
      <c r="Q23" s="21">
        <f t="shared" si="0"/>
        <v>6</v>
      </c>
      <c r="R23" s="20">
        <f t="shared" si="0"/>
        <v>6</v>
      </c>
      <c r="S23" s="20">
        <f t="shared" si="0"/>
        <v>6</v>
      </c>
      <c r="T23" s="20">
        <f t="shared" si="0"/>
        <v>6</v>
      </c>
      <c r="U23" s="20">
        <f t="shared" si="0"/>
        <v>6</v>
      </c>
      <c r="V23" s="20">
        <f t="shared" si="0"/>
        <v>6</v>
      </c>
      <c r="W23" s="20">
        <v>9</v>
      </c>
      <c r="X23" s="20">
        <f>W23</f>
        <v>9</v>
      </c>
      <c r="Y23" s="69">
        <f>X23</f>
        <v>9</v>
      </c>
      <c r="Z23" s="21">
        <v>10</v>
      </c>
      <c r="AA23" s="20">
        <f>Z23</f>
        <v>10</v>
      </c>
      <c r="AB23" s="20">
        <f aca="true" t="shared" si="1" ref="AB23:AG23">AA23</f>
        <v>10</v>
      </c>
      <c r="AC23" s="20">
        <f t="shared" si="1"/>
        <v>10</v>
      </c>
      <c r="AD23" s="20">
        <f t="shared" si="1"/>
        <v>10</v>
      </c>
      <c r="AE23" s="20">
        <f t="shared" si="1"/>
        <v>10</v>
      </c>
      <c r="AF23" s="20">
        <f t="shared" si="1"/>
        <v>10</v>
      </c>
      <c r="AG23" s="69">
        <f t="shared" si="1"/>
        <v>10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>
        <v>150</v>
      </c>
      <c r="AA24" s="40">
        <v>75</v>
      </c>
      <c r="AB24" s="40">
        <f>IF(ужин3="хліб житній",DW2,(IF(ужин3="хліб пшеничний",DV2,(VLOOKUP(ужин3,таб,67,FALSE)))))</f>
        <v>50</v>
      </c>
      <c r="AC24" s="40">
        <v>35</v>
      </c>
      <c r="AD24" s="40">
        <v>106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0.12272727272727274</v>
      </c>
      <c r="AJ27" s="174"/>
      <c r="AK27" s="165">
        <f>SUM(G28:AG28)</f>
        <v>0.9</v>
      </c>
      <c r="AL27" s="166"/>
      <c r="AM27" s="158">
        <f>IF(AK27=0,0,AS117)</f>
        <v>117.5</v>
      </c>
      <c r="AN27" s="160">
        <f>AK27*AM27</f>
        <v>105.75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0.9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0.04090909090909091</v>
      </c>
      <c r="AJ33" s="174"/>
      <c r="AK33" s="165">
        <f>SUM(G34:AG34)</f>
        <v>0.3</v>
      </c>
      <c r="AL33" s="166"/>
      <c r="AM33" s="158">
        <f>IF(AK33=0,0,AV117)</f>
        <v>98.2</v>
      </c>
      <c r="AN33" s="160">
        <f>AK33*AM33</f>
        <v>29.46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  <v>0.3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0.11863636363636364</v>
      </c>
      <c r="AJ37" s="174"/>
      <c r="AK37" s="165">
        <f>SUM(G38:AG38)</f>
        <v>0.87</v>
      </c>
      <c r="AL37" s="166"/>
      <c r="AM37" s="158">
        <f>IF(AK37=0,0,AX117)</f>
        <v>57.16</v>
      </c>
      <c r="AN37" s="160">
        <f>AK37*AM37</f>
        <v>49.7292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0.87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8</v>
      </c>
      <c r="P41" s="28">
        <v>5</v>
      </c>
      <c r="Q41" s="29">
        <v>4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1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0.04527272727272728</v>
      </c>
      <c r="AJ41" s="174"/>
      <c r="AK41" s="165">
        <f>SUM(G42:AG42)</f>
        <v>0.332</v>
      </c>
      <c r="AL41" s="166"/>
      <c r="AM41" s="158">
        <f>IF(AK41=0,0,AZ117)</f>
        <v>165.332</v>
      </c>
      <c r="AN41" s="160">
        <f>AK41*AM41</f>
        <v>54.890224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0.03</v>
      </c>
      <c r="H42" s="47">
        <f t="shared" si="26"/>
      </c>
      <c r="I42" s="46">
        <f t="shared" si="26"/>
        <v>0.12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0.048</v>
      </c>
      <c r="P42" s="46">
        <f t="shared" si="27"/>
        <v>0.03</v>
      </c>
      <c r="Q42" s="47">
        <f t="shared" si="27"/>
        <v>0.024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0.08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8</v>
      </c>
      <c r="P47" s="28"/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0.018818181818181817</v>
      </c>
      <c r="AJ47" s="174"/>
      <c r="AK47" s="165">
        <f>SUM(G48:AG48)</f>
        <v>0.13799999999999998</v>
      </c>
      <c r="AL47" s="166"/>
      <c r="AM47" s="158">
        <f>IF(AK47=0,0,BC117)</f>
        <v>44</v>
      </c>
      <c r="AN47" s="160">
        <f>AK47*AM47</f>
        <v>6.071999999999999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0.048</v>
      </c>
      <c r="P48" s="46">
        <f t="shared" si="36"/>
      </c>
      <c r="Q48" s="47">
        <f t="shared" si="36"/>
        <v>0.012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0.04</v>
      </c>
      <c r="AB48" s="46">
        <f t="shared" si="37"/>
        <v>0.02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/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</v>
      </c>
      <c r="AJ49" s="174"/>
      <c r="AK49" s="165">
        <f>SUM(G50:AG50)</f>
        <v>0</v>
      </c>
      <c r="AL49" s="166"/>
      <c r="AM49" s="158">
        <f>IF(AK49=0,0,BD117)</f>
        <v>0</v>
      </c>
      <c r="AN49" s="160">
        <f>AK49*AM49</f>
        <v>0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</v>
      </c>
      <c r="AJ55" s="174"/>
      <c r="AK55" s="165">
        <f>SUM(G56:AG56)</f>
        <v>0</v>
      </c>
      <c r="AL55" s="166"/>
      <c r="AM55" s="158">
        <f>IF(AK55=0,0,BG117)</f>
        <v>0</v>
      </c>
      <c r="AN55" s="160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0.016363636363636365</v>
      </c>
      <c r="AJ59" s="174"/>
      <c r="AK59" s="165">
        <f>SUM(G60:AG60)</f>
        <v>0.12</v>
      </c>
      <c r="AL59" s="166"/>
      <c r="AM59" s="158">
        <f>IF(AK59=0,0,BI117)</f>
        <v>128</v>
      </c>
      <c r="AN59" s="160">
        <f>AK59*AM59</f>
        <v>15.36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0.12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79">
        <f>VLOOKUP(ужин8,таб,20,FALSE)</f>
        <v>0</v>
      </c>
      <c r="AH61" s="162">
        <v>612064</v>
      </c>
      <c r="AI61" s="173">
        <f>AK61/сред</f>
        <v>1.3636363636363638</v>
      </c>
      <c r="AJ61" s="174"/>
      <c r="AK61" s="169">
        <f>SUM(G62:AG62)</f>
        <v>10</v>
      </c>
      <c r="AL61" s="170"/>
      <c r="AM61" s="158">
        <f>IF(AK61=0,0,BJ117)</f>
        <v>2.7</v>
      </c>
      <c r="AN61" s="160">
        <f>AK61*AM61</f>
        <v>27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10</v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0.07704545454545456</v>
      </c>
      <c r="AJ65" s="174"/>
      <c r="AK65" s="165">
        <f>SUM(G66:AG66)</f>
        <v>0.5650000000000001</v>
      </c>
      <c r="AL65" s="166"/>
      <c r="AM65" s="158">
        <f>IF(AK65=0,0,BL117)</f>
        <v>11.4</v>
      </c>
      <c r="AN65" s="160">
        <f>AK65*AM65</f>
        <v>6.441000000000001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0.54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8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0.009818181818181818</v>
      </c>
      <c r="AJ67" s="174"/>
      <c r="AK67" s="165">
        <f>SUM(G68:AG68)</f>
        <v>0.072</v>
      </c>
      <c r="AL67" s="166"/>
      <c r="AM67" s="158">
        <f>IF(AK67=0,0,BM117)</f>
        <v>75</v>
      </c>
      <c r="AN67" s="160">
        <f>AK67*AM67</f>
        <v>5.3999999999999995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  <v>0.072</v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7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0.07390909090909091</v>
      </c>
      <c r="AJ73" s="174"/>
      <c r="AK73" s="165">
        <f>SUM(G74:AG74)</f>
        <v>0.542</v>
      </c>
      <c r="AL73" s="166"/>
      <c r="AM73" s="158">
        <f>IF(AK73=0,0,BP117)</f>
        <v>11.25</v>
      </c>
      <c r="AN73" s="160">
        <f>AK73*AM73</f>
        <v>6.0975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  <v>0.042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0.5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70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0.057272727272727274</v>
      </c>
      <c r="AJ85" s="174"/>
      <c r="AK85" s="165">
        <f>SUM(G86:AG86)</f>
        <v>0.42</v>
      </c>
      <c r="AL85" s="166"/>
      <c r="AM85" s="158">
        <f>IF(AK85=0,0,BS117)</f>
        <v>17</v>
      </c>
      <c r="AN85" s="160">
        <f>AK85*AM85</f>
        <v>7.14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  <v>0.42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v>2</v>
      </c>
      <c r="P97" s="35">
        <f>VLOOKUP(обед2,таб,33,FALSE)</f>
        <v>0</v>
      </c>
      <c r="Q97" s="34">
        <v>2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v>16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16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0.06927272727272728</v>
      </c>
      <c r="AJ97" s="174"/>
      <c r="AK97" s="165">
        <f>SUM(G98:AG98)</f>
        <v>0.508</v>
      </c>
      <c r="AL97" s="166"/>
      <c r="AM97" s="158">
        <f>IF(AK97=0,0,BW117)</f>
        <v>21</v>
      </c>
      <c r="AN97" s="160">
        <f>AK97*AM97</f>
        <v>10.668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0.09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0.012</v>
      </c>
      <c r="P98" s="46">
        <f t="shared" si="108"/>
      </c>
      <c r="Q98" s="47">
        <f t="shared" si="108"/>
        <v>0.012</v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0.09</v>
      </c>
      <c r="X98" s="46">
        <f>IF(X97=0,"",полдникл*X97/1000)</f>
        <v>0.144</v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0.16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0.04772727272727273</v>
      </c>
      <c r="AJ105" s="174"/>
      <c r="AK105" s="165">
        <f>SUM(G106:AG106)</f>
        <v>0.35</v>
      </c>
      <c r="AL105" s="166"/>
      <c r="AM105" s="158">
        <f>IF(AK105=0,0,CA117)</f>
        <v>58.24</v>
      </c>
      <c r="AN105" s="160">
        <f>AK105*AM105</f>
        <v>20.384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12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0.042</v>
      </c>
      <c r="AJ107" s="174"/>
      <c r="AK107" s="165">
        <f>SUM(G108:AG108)</f>
        <v>0.308</v>
      </c>
      <c r="AL107" s="166"/>
      <c r="AM107" s="158">
        <f>IF(AK107=0,0,CB117)</f>
        <v>62</v>
      </c>
      <c r="AN107" s="160">
        <f>AK107*AM107</f>
        <v>19.096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  <v>0.108</v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0.16363636363636364</v>
      </c>
      <c r="AJ111" s="174"/>
      <c r="AK111" s="165">
        <f>SUM(G112:AG112)</f>
        <v>1.2</v>
      </c>
      <c r="AL111" s="166"/>
      <c r="AM111" s="158">
        <f>IF(AK111=0,0,CD117)</f>
        <v>21.7</v>
      </c>
      <c r="AN111" s="160">
        <f>AK111*AM111</f>
        <v>26.04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0.24545454545454548</v>
      </c>
      <c r="AJ115" s="174"/>
      <c r="AK115" s="165">
        <f>SUM(G116:AG116)</f>
        <v>1.8</v>
      </c>
      <c r="AL115" s="166"/>
      <c r="AM115" s="158">
        <f>IF(AK115=0,0,CF117)</f>
        <v>16.8</v>
      </c>
      <c r="AN115" s="160">
        <f>AK115*AM115</f>
        <v>30.240000000000002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1.8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46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0.46963636363636363</v>
      </c>
      <c r="AJ125" s="174"/>
      <c r="AK125" s="165">
        <f>SUM(G126:AG126)</f>
        <v>3.444</v>
      </c>
      <c r="AL125" s="166"/>
      <c r="AM125" s="158">
        <f>IF(AK125=0,0,CG117)</f>
        <v>13.1</v>
      </c>
      <c r="AN125" s="160">
        <f>AK125*AM125</f>
        <v>45.1164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0.276</v>
      </c>
      <c r="P126" s="45">
        <f t="shared" si="150"/>
        <v>1.368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1.8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52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0.042545454545454546</v>
      </c>
      <c r="AJ127" s="174"/>
      <c r="AK127" s="165">
        <f>SUM(G128:AG128)</f>
        <v>0.312</v>
      </c>
      <c r="AL127" s="166"/>
      <c r="AM127" s="158">
        <f>IF(AK127=0,0,CH117)</f>
        <v>4.25</v>
      </c>
      <c r="AN127" s="160">
        <f>AK127*AM127</f>
        <v>1.326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0.312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0.03109090909090909</v>
      </c>
      <c r="AJ129" s="174"/>
      <c r="AK129" s="165">
        <f>SUM(G130:AG130)</f>
        <v>0.22799999999999998</v>
      </c>
      <c r="AL129" s="166"/>
      <c r="AM129" s="158">
        <f>IF(AK129=0,0,CI117)</f>
        <v>5.9</v>
      </c>
      <c r="AN129" s="160">
        <f>AK129*AM129</f>
        <v>1.3452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0.102</v>
      </c>
      <c r="P130" s="45">
        <f t="shared" si="156"/>
        <v>0.126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0.01390909090909091</v>
      </c>
      <c r="AJ131" s="174"/>
      <c r="AK131" s="165">
        <f>SUM(G132:AG132)</f>
        <v>0.102</v>
      </c>
      <c r="AL131" s="166"/>
      <c r="AM131" s="158">
        <f>IF(AK131=0,0,CJ117)</f>
        <v>7.8</v>
      </c>
      <c r="AN131" s="160">
        <f>AK131*AM131</f>
        <v>0.7956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0.102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54.4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0.0741818181818182</v>
      </c>
      <c r="AJ137" s="174"/>
      <c r="AK137" s="165">
        <f>SUM(G138:AG138)</f>
        <v>0.544</v>
      </c>
      <c r="AL137" s="166"/>
      <c r="AM137" s="158">
        <f>IF(AK137=0,0,CO117)</f>
        <v>6.8</v>
      </c>
      <c r="AN137" s="160">
        <f>AK137*AM137</f>
        <v>3.6992000000000003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0.544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0.0016363636363636365</v>
      </c>
      <c r="AJ141" s="174"/>
      <c r="AK141" s="165">
        <f>SUM(G142:AG142)</f>
        <v>0.012</v>
      </c>
      <c r="AL141" s="166"/>
      <c r="AM141" s="158">
        <f>IF(AK141=0,0,CM117)</f>
        <v>52.8</v>
      </c>
      <c r="AN141" s="160">
        <f>AK141*AM141</f>
        <v>0.6335999999999999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0.006</v>
      </c>
      <c r="P142" s="45">
        <f t="shared" si="174"/>
        <v>0.006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0.08181818181818182</v>
      </c>
      <c r="AJ143" s="174"/>
      <c r="AK143" s="165">
        <f>SUM(G144:AG144)</f>
        <v>0.6</v>
      </c>
      <c r="AL143" s="166"/>
      <c r="AM143" s="158">
        <f>IF(AK143=0,0,DF117)</f>
        <v>26.5</v>
      </c>
      <c r="AN143" s="160">
        <f>AK143*AM143</f>
        <v>15.899999999999999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0.6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10.2</v>
      </c>
      <c r="AC147" s="34">
        <f>IF(ужин4="хліб пшеничний",130,(VLOOKUP(ужин4,таб,53,FALSE)))</f>
        <v>0</v>
      </c>
      <c r="AD147" s="35">
        <v>106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0.38754545454545464</v>
      </c>
      <c r="AJ147" s="174"/>
      <c r="AK147" s="165">
        <f>SUM(G148:AG148)</f>
        <v>2.8420000000000005</v>
      </c>
      <c r="AL147" s="166"/>
      <c r="AM147" s="158">
        <f>IF(AK147=0,0,CQ117)</f>
        <v>13.8</v>
      </c>
      <c r="AN147" s="160">
        <f>AK147*AM147</f>
        <v>39.21960000000001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0.6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1.08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0.102</v>
      </c>
      <c r="AC148" s="47">
        <f t="shared" si="184"/>
      </c>
      <c r="AD148" s="46">
        <f t="shared" si="184"/>
        <v>1.06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0.0008181818181818183</v>
      </c>
      <c r="AJ161" s="174"/>
      <c r="AK161" s="165">
        <f>SUM(G162:AG162)</f>
        <v>0.006</v>
      </c>
      <c r="AL161" s="166"/>
      <c r="AM161" s="158">
        <f>IF(AK161=0,0,CX117)</f>
        <v>452</v>
      </c>
      <c r="AN161" s="160">
        <f>AK161*AM161</f>
        <v>2.712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0.006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0.07333333333333333</v>
      </c>
      <c r="AL163" s="166"/>
      <c r="AM163" s="158">
        <v>6.33</v>
      </c>
      <c r="AN163" s="160">
        <f>AK163*AM163</f>
        <v>0.4642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0.0012272727272727272</v>
      </c>
      <c r="AJ165" s="174"/>
      <c r="AK165" s="165">
        <f>SUM(G166:AG166)</f>
        <v>0.009</v>
      </c>
      <c r="AL165" s="166"/>
      <c r="AM165" s="158">
        <f>IF(AK165=0,0,CZ117)</f>
        <v>190</v>
      </c>
      <c r="AN165" s="160">
        <f>AK165*AM165</f>
        <v>1.71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1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0.0012272727272727272</v>
      </c>
      <c r="AJ171" s="174"/>
      <c r="AK171" s="165">
        <f>SUM(G172:AG172)</f>
        <v>0.009</v>
      </c>
      <c r="AL171" s="166"/>
      <c r="AM171" s="158">
        <f>IF(AK171=0,0,DC117)</f>
        <v>86.67</v>
      </c>
      <c r="AN171" s="160">
        <f>AK171*AM171</f>
        <v>0.78003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  <v>0.009</v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533.4697540000001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2021-04-30T08:09:40Z</cp:lastPrinted>
  <dcterms:created xsi:type="dcterms:W3CDTF">1996-10-08T23:32:33Z</dcterms:created>
  <dcterms:modified xsi:type="dcterms:W3CDTF">2021-05-04T07:00:05Z</dcterms:modified>
  <cp:category/>
  <cp:version/>
  <cp:contentType/>
  <cp:contentStatus/>
</cp:coreProperties>
</file>